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ding\Documents\Anitoa14\Corp\Finance\2024 tax\"/>
    </mc:Choice>
  </mc:AlternateContent>
  <xr:revisionPtr revIDLastSave="0" documentId="8_{58CD400A-25D4-4CCD-A249-57D7E8A537AE}" xr6:coauthVersionLast="47" xr6:coauthVersionMax="47" xr10:uidLastSave="{00000000-0000-0000-0000-000000000000}"/>
  <bookViews>
    <workbookView xWindow="2100" yWindow="891" windowWidth="30291" windowHeight="13749" xr2:uid="{2CC2C95B-405A-4424-A594-FBCC572D76C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B19" i="1"/>
  <c r="P16" i="1"/>
  <c r="P14" i="1"/>
  <c r="P13" i="1"/>
  <c r="P12" i="1"/>
  <c r="P11" i="1"/>
  <c r="P10" i="1"/>
  <c r="C10" i="1"/>
  <c r="P8" i="1"/>
  <c r="B8" i="1"/>
  <c r="P7" i="1"/>
  <c r="P6" i="1"/>
  <c r="P5" i="1"/>
  <c r="P4" i="1"/>
  <c r="B4" i="1"/>
  <c r="P3" i="1"/>
  <c r="G13" i="1"/>
  <c r="J13" i="1"/>
  <c r="J12" i="1"/>
  <c r="H11" i="1"/>
  <c r="H12" i="1"/>
  <c r="F12" i="1"/>
  <c r="J10" i="1"/>
  <c r="F10" i="1"/>
  <c r="F9" i="1"/>
  <c r="I8" i="1"/>
  <c r="F8" i="1"/>
  <c r="J7" i="1"/>
  <c r="I7" i="1"/>
  <c r="J6" i="1"/>
  <c r="H5" i="1"/>
  <c r="F5" i="1"/>
  <c r="F4" i="1"/>
  <c r="F3" i="1"/>
  <c r="K11" i="1"/>
  <c r="R11" i="1"/>
  <c r="K10" i="1"/>
  <c r="K9" i="1"/>
  <c r="M8" i="1"/>
  <c r="K8" i="1"/>
  <c r="M7" i="1"/>
  <c r="K7" i="1"/>
  <c r="M6" i="1"/>
  <c r="K6" i="1"/>
  <c r="R6" i="1"/>
  <c r="R5" i="1"/>
  <c r="K5" i="1"/>
  <c r="K4" i="1"/>
  <c r="K3" i="1"/>
  <c r="P15" i="1"/>
</calcChain>
</file>

<file path=xl/sharedStrings.xml><?xml version="1.0" encoding="utf-8"?>
<sst xmlns="http://schemas.openxmlformats.org/spreadsheetml/2006/main" count="25" uniqueCount="24">
  <si>
    <t>Sales</t>
  </si>
  <si>
    <t>Member distribution</t>
  </si>
  <si>
    <t>Accouting</t>
  </si>
  <si>
    <t>Tax</t>
  </si>
  <si>
    <t>Card payment</t>
  </si>
  <si>
    <t>Rent</t>
  </si>
  <si>
    <t>Li Liu</t>
  </si>
  <si>
    <t>IRS penality past tax</t>
  </si>
  <si>
    <t>Z D + IRS penalty</t>
  </si>
  <si>
    <t>State Tax</t>
  </si>
  <si>
    <t xml:space="preserve">Wells </t>
  </si>
  <si>
    <t>Insurance</t>
  </si>
  <si>
    <t>Refunds from ZD</t>
  </si>
  <si>
    <t>Shipping (FedEx)</t>
  </si>
  <si>
    <t>Comm (phone, web etc.)</t>
  </si>
  <si>
    <t>Marketing+travel (advertisement, customer  visit)</t>
  </si>
  <si>
    <t>Purchase supplies and equipments (office supply, office equipment and repair)</t>
  </si>
  <si>
    <t>Transportation (U-haul, Stanford Aviation etc)</t>
  </si>
  <si>
    <t>Service (Microchip)</t>
  </si>
  <si>
    <t>Refund (by  member, Zhimin Ding)</t>
  </si>
  <si>
    <t>Refund (vendor)</t>
  </si>
  <si>
    <t>Bank Fees+interests</t>
  </si>
  <si>
    <t>Notes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</si>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</sst>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/>
    <xf numFmtId="16" fontId="0" fillId="2" borderId="0" xfId="0" applyNumberFormat="1" applyFill="1" applyAlignment="1">
      <alignment wrapText="1"/>
    </xf>
    <xf numFmtId="0" fontId="0" fillId="2" borderId="0" xfId="0" applyFill="1" applyAlignment="1">
      <alignment wrapText="1"/>
    </xf>
    <xf numFmtId="16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7D3EA-0950-4C60-AACC-420AEF7612BA}">
  <dimension ref="A2:S19"/>
  <sheetViews>
    <sheetView tabSelected="1" zoomScaleNormal="100" workbookViewId="0">
      <selection activeCell="D26" sqref="D26"/>
    </sheetView>
  </sheetViews>
  <sheetFormatPr defaultRowHeight="14.6" x14ac:dyDescent="0.4"/>
  <cols>
    <col min="2" max="2" width="11.84375" customWidth="1"/>
    <col min="3" max="3" width="11.53515625" customWidth="1"/>
    <col min="4" max="5" width="10.61328125" customWidth="1"/>
    <col min="6" max="6" width="14.53515625" bestFit="1" customWidth="1"/>
    <col min="7" max="7" width="14.53515625" customWidth="1"/>
    <col min="8" max="8" width="15.84375" customWidth="1"/>
    <col min="9" max="9" width="19.69140625" customWidth="1"/>
    <col min="10" max="15" width="11.15234375" customWidth="1"/>
    <col min="16" max="16" width="14.07421875" customWidth="1"/>
    <col min="17" max="17" width="13.69140625" customWidth="1"/>
    <col min="18" max="18" width="18.15234375" bestFit="1" customWidth="1"/>
  </cols>
  <sheetData>
    <row r="2" spans="1:19" s="1" customFormat="1" ht="43.75" customHeight="1" x14ac:dyDescent="0.4">
      <c r="A2" s="3"/>
      <c r="B2" s="4" t="s">
        <v>0</v>
      </c>
      <c r="C2" s="4" t="s">
        <v>18</v>
      </c>
      <c r="D2" s="4" t="s">
        <v>19</v>
      </c>
      <c r="E2" s="4" t="s">
        <v>20</v>
      </c>
      <c r="F2" s="4" t="s">
        <v>13</v>
      </c>
      <c r="G2" s="4" t="s">
        <v>17</v>
      </c>
      <c r="H2" s="4" t="s">
        <v>15</v>
      </c>
      <c r="I2" s="4" t="s">
        <v>16</v>
      </c>
      <c r="J2" s="4" t="s">
        <v>14</v>
      </c>
      <c r="K2" s="4" t="s">
        <v>5</v>
      </c>
      <c r="L2" s="4" t="s">
        <v>2</v>
      </c>
      <c r="M2" s="4" t="s">
        <v>3</v>
      </c>
      <c r="N2" s="4" t="s">
        <v>9</v>
      </c>
      <c r="O2" s="4" t="s">
        <v>11</v>
      </c>
      <c r="P2" s="4" t="s">
        <v>21</v>
      </c>
      <c r="Q2" s="4" t="s">
        <v>4</v>
      </c>
      <c r="R2" s="4" t="s">
        <v>1</v>
      </c>
      <c r="S2" s="4" t="s">
        <v>22</v>
      </c>
    </row>
    <row r="3" spans="1:19" x14ac:dyDescent="0.4">
      <c r="A3" s="5">
        <v>45681</v>
      </c>
      <c r="B3" s="2">
        <v>2800</v>
      </c>
      <c r="C3" s="2">
        <v>25160</v>
      </c>
      <c r="D3" s="2"/>
      <c r="E3" s="2"/>
      <c r="F3" s="2">
        <f>62.61+371.01</f>
        <v>433.62</v>
      </c>
      <c r="G3" s="2">
        <v>254</v>
      </c>
      <c r="H3" s="2">
        <v>5</v>
      </c>
      <c r="I3" s="2">
        <v>39.35</v>
      </c>
      <c r="J3" s="2">
        <v>71.95</v>
      </c>
      <c r="K3" s="2">
        <f>575.5+2250</f>
        <v>2825.5</v>
      </c>
      <c r="L3" s="2"/>
      <c r="M3" s="2"/>
      <c r="N3" s="2"/>
      <c r="O3" s="2"/>
      <c r="P3" s="2">
        <f>85.76+198.75</f>
        <v>284.51</v>
      </c>
      <c r="Q3" s="2">
        <v>3855.75</v>
      </c>
      <c r="R3" s="2"/>
    </row>
    <row r="4" spans="1:19" x14ac:dyDescent="0.4">
      <c r="A4" s="5">
        <v>45712</v>
      </c>
      <c r="B4" s="2">
        <f>8256.1+1400+8256.1</f>
        <v>17912.2</v>
      </c>
      <c r="C4" s="2"/>
      <c r="D4" s="2"/>
      <c r="E4" s="2"/>
      <c r="F4" s="2">
        <f>497.47+467.47</f>
        <v>964.94</v>
      </c>
      <c r="G4" s="2">
        <v>264</v>
      </c>
      <c r="H4" s="2">
        <v>5</v>
      </c>
      <c r="I4" s="2"/>
      <c r="J4" s="2">
        <v>71.95</v>
      </c>
      <c r="K4" s="2">
        <f>575+2250</f>
        <v>2825</v>
      </c>
      <c r="L4" s="2"/>
      <c r="M4" s="2"/>
      <c r="N4" s="2"/>
      <c r="O4" s="2"/>
      <c r="P4" s="2">
        <f>61+135</f>
        <v>196</v>
      </c>
      <c r="Q4" s="2">
        <v>549.91999999999996</v>
      </c>
      <c r="R4" s="2">
        <v>4000</v>
      </c>
      <c r="S4" t="s">
        <v>6</v>
      </c>
    </row>
    <row r="5" spans="1:19" x14ac:dyDescent="0.4">
      <c r="A5" s="5">
        <v>45740</v>
      </c>
      <c r="B5" s="2">
        <v>1400</v>
      </c>
      <c r="C5" s="2"/>
      <c r="D5" s="2"/>
      <c r="E5" s="2"/>
      <c r="F5" s="2">
        <f>402+1297</f>
        <v>1699</v>
      </c>
      <c r="G5" s="2"/>
      <c r="H5" s="2">
        <f>5+636+50</f>
        <v>691</v>
      </c>
      <c r="I5" s="2"/>
      <c r="J5" s="2">
        <v>71.95</v>
      </c>
      <c r="K5" s="2">
        <f>576+2250</f>
        <v>2826</v>
      </c>
      <c r="L5" s="2"/>
      <c r="M5" s="2">
        <v>7560</v>
      </c>
      <c r="N5" s="2"/>
      <c r="O5" s="2"/>
      <c r="P5" s="2">
        <f>38+131+77</f>
        <v>246</v>
      </c>
      <c r="Q5" s="2">
        <v>1041.8900000000001</v>
      </c>
      <c r="R5" s="2">
        <f>6000+3500</f>
        <v>9500</v>
      </c>
      <c r="S5" t="s">
        <v>8</v>
      </c>
    </row>
    <row r="6" spans="1:19" x14ac:dyDescent="0.4">
      <c r="A6" s="5">
        <v>45771</v>
      </c>
      <c r="B6" s="2"/>
      <c r="C6" s="2"/>
      <c r="D6" s="2"/>
      <c r="E6" s="2"/>
      <c r="F6" s="2"/>
      <c r="G6" s="2">
        <v>254</v>
      </c>
      <c r="H6" s="2">
        <v>5</v>
      </c>
      <c r="I6" s="2"/>
      <c r="J6" s="2">
        <f>72+163</f>
        <v>235</v>
      </c>
      <c r="K6" s="2">
        <f>575.5+2250</f>
        <v>2825.5</v>
      </c>
      <c r="L6" s="2"/>
      <c r="M6" s="2">
        <f>4580.02+5214</f>
        <v>9794.02</v>
      </c>
      <c r="N6" s="2">
        <v>10551.78</v>
      </c>
      <c r="O6" s="2"/>
      <c r="P6" s="2">
        <f>38+38+61+140</f>
        <v>277</v>
      </c>
      <c r="Q6" s="2">
        <v>2541.9699999999998</v>
      </c>
      <c r="R6" s="2">
        <f>6500+2500</f>
        <v>9000</v>
      </c>
      <c r="S6" t="s">
        <v>7</v>
      </c>
    </row>
    <row r="7" spans="1:19" x14ac:dyDescent="0.4">
      <c r="A7" s="5">
        <v>45801</v>
      </c>
      <c r="B7" s="2"/>
      <c r="C7" s="2">
        <v>20165</v>
      </c>
      <c r="D7" s="2"/>
      <c r="E7" s="2"/>
      <c r="F7" s="2">
        <v>679</v>
      </c>
      <c r="G7" s="2">
        <v>254</v>
      </c>
      <c r="H7" s="2">
        <v>5</v>
      </c>
      <c r="I7" s="2">
        <f>80+126+99+81</f>
        <v>386</v>
      </c>
      <c r="J7" s="2">
        <f>30+72</f>
        <v>102</v>
      </c>
      <c r="K7" s="2">
        <f>575.5+2250</f>
        <v>2825.5</v>
      </c>
      <c r="L7" s="2">
        <v>3600</v>
      </c>
      <c r="M7" s="2">
        <f>5282+5000</f>
        <v>10282</v>
      </c>
      <c r="N7" s="2"/>
      <c r="O7" s="2"/>
      <c r="P7" s="2">
        <f>38+135+45</f>
        <v>218</v>
      </c>
      <c r="Q7" s="2">
        <v>240.05</v>
      </c>
      <c r="R7" s="2">
        <v>5186.54</v>
      </c>
      <c r="S7" t="s">
        <v>10</v>
      </c>
    </row>
    <row r="8" spans="1:19" x14ac:dyDescent="0.4">
      <c r="A8" s="5">
        <v>45832</v>
      </c>
      <c r="B8" s="2">
        <f>1400  + 1650</f>
        <v>3050</v>
      </c>
      <c r="C8" s="2"/>
      <c r="D8" s="2"/>
      <c r="E8" s="2">
        <v>13478</v>
      </c>
      <c r="F8" s="2">
        <f>148+9+23</f>
        <v>180</v>
      </c>
      <c r="G8" s="2"/>
      <c r="H8" s="2">
        <v>2005</v>
      </c>
      <c r="I8" s="2">
        <f>512+20</f>
        <v>532</v>
      </c>
      <c r="J8" s="2">
        <v>72</v>
      </c>
      <c r="K8" s="2">
        <f>2250+575.5</f>
        <v>2825.5</v>
      </c>
      <c r="L8" s="2"/>
      <c r="M8" s="2">
        <f>5000+1748.43</f>
        <v>6748.43</v>
      </c>
      <c r="N8" s="2"/>
      <c r="O8" s="2"/>
      <c r="P8" s="2">
        <f>149+45</f>
        <v>194</v>
      </c>
      <c r="Q8" s="2">
        <v>1170.8499999999999</v>
      </c>
      <c r="R8" s="2"/>
    </row>
    <row r="9" spans="1:19" x14ac:dyDescent="0.4">
      <c r="A9" s="5">
        <v>45862</v>
      </c>
      <c r="B9" s="2">
        <v>2800</v>
      </c>
      <c r="C9" s="2"/>
      <c r="D9" s="2">
        <v>1440</v>
      </c>
      <c r="E9" s="2"/>
      <c r="F9" s="2">
        <f>111+670</f>
        <v>781</v>
      </c>
      <c r="G9" s="2">
        <v>254</v>
      </c>
      <c r="H9" s="2">
        <v>5</v>
      </c>
      <c r="I9" s="2"/>
      <c r="J9" s="2">
        <v>72</v>
      </c>
      <c r="K9" s="2">
        <f>591+2250</f>
        <v>2841</v>
      </c>
      <c r="L9" s="2"/>
      <c r="M9" s="2"/>
      <c r="N9" s="2"/>
      <c r="O9" s="2">
        <v>317</v>
      </c>
      <c r="P9" s="2">
        <v>38</v>
      </c>
      <c r="Q9" s="2">
        <v>2789.07</v>
      </c>
      <c r="R9" s="2"/>
      <c r="S9" t="s">
        <v>12</v>
      </c>
    </row>
    <row r="10" spans="1:19" x14ac:dyDescent="0.4">
      <c r="A10" s="5">
        <v>45893</v>
      </c>
      <c r="B10" s="2"/>
      <c r="C10" s="2">
        <f>21460+24605</f>
        <v>46065</v>
      </c>
      <c r="D10" s="2">
        <v>1187.58</v>
      </c>
      <c r="E10" s="2"/>
      <c r="F10" s="2">
        <f>120+107+212</f>
        <v>439</v>
      </c>
      <c r="G10" s="2">
        <v>258</v>
      </c>
      <c r="H10" s="2">
        <v>5</v>
      </c>
      <c r="I10" s="2">
        <v>192.65</v>
      </c>
      <c r="J10" s="2">
        <f>72+99</f>
        <v>171</v>
      </c>
      <c r="K10" s="2">
        <f>591+2250</f>
        <v>2841</v>
      </c>
      <c r="L10" s="2"/>
      <c r="M10" s="2"/>
      <c r="N10" s="2"/>
      <c r="O10" s="2"/>
      <c r="P10" s="2">
        <f>126+77+140+77</f>
        <v>420</v>
      </c>
      <c r="Q10" s="2">
        <v>4095.88</v>
      </c>
      <c r="R10" s="2"/>
      <c r="S10" t="s">
        <v>12</v>
      </c>
    </row>
    <row r="11" spans="1:19" x14ac:dyDescent="0.4">
      <c r="A11" s="5">
        <v>45924</v>
      </c>
      <c r="B11" s="2">
        <v>1400</v>
      </c>
      <c r="C11" s="2"/>
      <c r="D11" s="2">
        <v>9000</v>
      </c>
      <c r="E11" s="2"/>
      <c r="F11" s="2">
        <v>47</v>
      </c>
      <c r="G11" s="2">
        <v>11.35</v>
      </c>
      <c r="H11" s="2">
        <f>5+399+340</f>
        <v>744</v>
      </c>
      <c r="I11" s="2">
        <v>80</v>
      </c>
      <c r="J11" s="2">
        <v>72</v>
      </c>
      <c r="K11" s="2">
        <f>591+2250</f>
        <v>2841</v>
      </c>
      <c r="L11" s="2"/>
      <c r="M11" s="2"/>
      <c r="N11" s="2"/>
      <c r="O11" s="2"/>
      <c r="P11" s="2">
        <f>149+45</f>
        <v>194</v>
      </c>
      <c r="Q11" s="2">
        <v>9969.3700000000008</v>
      </c>
      <c r="R11" s="2">
        <f>31500+24500</f>
        <v>56000</v>
      </c>
    </row>
    <row r="12" spans="1:19" x14ac:dyDescent="0.4">
      <c r="A12" s="5">
        <v>45954</v>
      </c>
      <c r="B12" s="2">
        <v>700</v>
      </c>
      <c r="C12" s="2"/>
      <c r="D12" s="2">
        <v>2250</v>
      </c>
      <c r="E12" s="2"/>
      <c r="F12" s="2">
        <f>167+96</f>
        <v>263</v>
      </c>
      <c r="G12" s="2">
        <v>254</v>
      </c>
      <c r="H12" s="2">
        <f>5+399</f>
        <v>404</v>
      </c>
      <c r="I12" s="2"/>
      <c r="J12" s="2">
        <f>72+24+180+291</f>
        <v>567</v>
      </c>
      <c r="K12" s="2">
        <v>591</v>
      </c>
      <c r="L12" s="2"/>
      <c r="M12" s="2"/>
      <c r="N12" s="2"/>
      <c r="O12" s="2"/>
      <c r="P12" s="2">
        <f>85.26+127+549+60</f>
        <v>821.26</v>
      </c>
      <c r="Q12" s="2"/>
      <c r="R12" s="2"/>
    </row>
    <row r="13" spans="1:19" x14ac:dyDescent="0.4">
      <c r="A13" s="5">
        <v>45985</v>
      </c>
      <c r="B13" s="2"/>
      <c r="C13" s="2"/>
      <c r="D13" s="2"/>
      <c r="E13" s="2"/>
      <c r="F13" s="2"/>
      <c r="G13" s="2">
        <f>281+109+44+93</f>
        <v>527</v>
      </c>
      <c r="H13" s="2">
        <v>399</v>
      </c>
      <c r="I13" s="2"/>
      <c r="J13" s="2">
        <f>236+10</f>
        <v>246</v>
      </c>
      <c r="K13" s="2"/>
      <c r="L13" s="2"/>
      <c r="M13" s="2"/>
      <c r="N13" s="2"/>
      <c r="O13" s="2"/>
      <c r="P13" s="2">
        <f>134+26+61+38</f>
        <v>259</v>
      </c>
      <c r="Q13" s="2"/>
      <c r="R13" s="2"/>
    </row>
    <row r="14" spans="1:19" x14ac:dyDescent="0.4">
      <c r="A14" s="5">
        <v>46015</v>
      </c>
      <c r="B14" s="2"/>
      <c r="C14" s="2"/>
      <c r="D14" s="2"/>
      <c r="E14" s="2"/>
      <c r="F14" s="2"/>
      <c r="G14" s="2"/>
      <c r="H14" s="2">
        <v>50</v>
      </c>
      <c r="I14" s="2"/>
      <c r="J14" s="2">
        <v>10</v>
      </c>
      <c r="K14" s="2"/>
      <c r="L14" s="2"/>
      <c r="M14" s="2"/>
      <c r="N14" s="2"/>
      <c r="O14" s="2"/>
      <c r="P14" s="2">
        <f>38+45</f>
        <v>83</v>
      </c>
      <c r="Q14" s="2"/>
      <c r="R14" s="2"/>
    </row>
    <row r="15" spans="1:19" x14ac:dyDescent="0.4">
      <c r="A15" s="5">
        <v>45682</v>
      </c>
      <c r="B15" s="2"/>
      <c r="C15" s="2"/>
      <c r="D15" s="2"/>
      <c r="E15" s="2"/>
      <c r="F15" s="2"/>
      <c r="G15" s="2"/>
      <c r="H15" s="2"/>
      <c r="I15" s="2"/>
      <c r="J15" s="2">
        <v>10</v>
      </c>
      <c r="K15" s="2"/>
      <c r="L15" s="2"/>
      <c r="M15" s="2"/>
      <c r="N15" s="2"/>
      <c r="O15" s="2"/>
      <c r="P15" s="2">
        <f>38+44.5</f>
        <v>82.5</v>
      </c>
      <c r="Q15" s="2"/>
      <c r="R15" s="2"/>
    </row>
    <row r="16" spans="1:19" x14ac:dyDescent="0.4">
      <c r="A16" s="5">
        <v>45713</v>
      </c>
      <c r="B16" s="2"/>
      <c r="C16" s="2"/>
      <c r="D16" s="2"/>
      <c r="E16" s="2"/>
      <c r="F16" s="2">
        <v>8.5</v>
      </c>
      <c r="G16" s="2"/>
      <c r="H16" s="2"/>
      <c r="I16" s="2"/>
      <c r="J16" s="2"/>
      <c r="K16" s="2"/>
      <c r="L16" s="2"/>
      <c r="M16" s="2"/>
      <c r="N16" s="2"/>
      <c r="O16" s="2"/>
      <c r="P16" s="2">
        <f>44.5+38</f>
        <v>82.5</v>
      </c>
      <c r="Q16" s="2"/>
      <c r="R16" s="2"/>
    </row>
    <row r="17" spans="1:18" x14ac:dyDescent="0.4">
      <c r="A17" s="5">
        <v>45741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9" spans="1:18" x14ac:dyDescent="0.4">
      <c r="A19" t="s">
        <v>23</v>
      </c>
      <c r="B19" s="2">
        <f>SUM(B3:B17)</f>
        <v>30062.2</v>
      </c>
      <c r="C19" s="2">
        <f t="shared" ref="C19:R19" si="0">SUM(C3:C17)</f>
        <v>91390</v>
      </c>
      <c r="D19" s="2">
        <f t="shared" si="0"/>
        <v>13877.58</v>
      </c>
      <c r="E19" s="2">
        <f t="shared" si="0"/>
        <v>13478</v>
      </c>
      <c r="F19" s="2">
        <f t="shared" si="0"/>
        <v>5495.0599999999995</v>
      </c>
      <c r="G19" s="2">
        <f t="shared" si="0"/>
        <v>2330.35</v>
      </c>
      <c r="H19" s="2">
        <f t="shared" si="0"/>
        <v>4323</v>
      </c>
      <c r="I19" s="2">
        <f t="shared" si="0"/>
        <v>1230</v>
      </c>
      <c r="J19" s="2">
        <f t="shared" si="0"/>
        <v>1772.85</v>
      </c>
      <c r="K19" s="2">
        <f t="shared" si="0"/>
        <v>26067</v>
      </c>
      <c r="L19" s="2">
        <f t="shared" si="0"/>
        <v>3600</v>
      </c>
      <c r="M19" s="2">
        <f t="shared" si="0"/>
        <v>34384.449999999997</v>
      </c>
      <c r="N19" s="2">
        <f t="shared" si="0"/>
        <v>10551.78</v>
      </c>
      <c r="O19" s="2">
        <f t="shared" si="0"/>
        <v>317</v>
      </c>
      <c r="P19" s="2">
        <f t="shared" si="0"/>
        <v>3395.7700000000004</v>
      </c>
      <c r="Q19" s="2">
        <f t="shared" si="0"/>
        <v>26254.75</v>
      </c>
      <c r="R19" s="2">
        <f t="shared" si="0"/>
        <v>83686.540000000008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Zhimin Ding - X63291</dc:creator>
  <cp:lastModifiedBy>Zhimin Ding - X63291</cp:lastModifiedBy>
  <dcterms:created xsi:type="dcterms:W3CDTF">2025-04-03T05:49:02Z</dcterms:created>
  <dcterms:modified xsi:type="dcterms:W3CDTF">2025-04-03T07:38:48Z</dcterms:modified>
</cp:coreProperties>
</file>